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8790" activeTab="0"/>
  </bookViews>
  <sheets>
    <sheet name="Date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<sst xmlns="http://schemas.openxmlformats.org/spreadsheetml/2006/main" count="70" uniqueCount="67">
  <si>
    <t>Quellen:</t>
  </si>
  <si>
    <t>Anregungen und Kritik sind willkommen!</t>
  </si>
  <si>
    <t>Huckarder Str. 8</t>
  </si>
  <si>
    <t>44147 Dortmund</t>
  </si>
  <si>
    <t>www.utek.de</t>
  </si>
  <si>
    <t>info@utek.de</t>
  </si>
  <si>
    <t>Geben Sie Ihre Daten in die grünen Felder ein!</t>
  </si>
  <si>
    <t>Zwischenrechnungen und Ergebnisse stehen in den roten Feldern.</t>
  </si>
  <si>
    <t>Diese Datei ist zum freien und uneingeschränkten Gebrauch auch innerhalb kommerzieller Unternehmungen bestimmt.</t>
  </si>
  <si>
    <t xml:space="preserve">Vervielfältigung und Weitergabe an Dritte sind daher ausdrücklich erlaubt! </t>
  </si>
  <si>
    <t>Es besteht kein Anspruch auf Auskunft oder Unterstützung! Korrektur, Ergänzung und Weiterentwicklung vorbehalten!</t>
  </si>
  <si>
    <t>Ingenieurbüro UTEK GmbH</t>
  </si>
  <si>
    <t>Die UTEK GmbH haftet jedoch nicht für Schäden gleich welcher Art, die aus dem Gebrauch dieser Datei entstehen!</t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</si>
  <si>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[°C]</t>
    </r>
  </si>
  <si>
    <t>Dichte</t>
  </si>
  <si>
    <r>
      <t>r</t>
    </r>
    <r>
      <rPr>
        <sz val="12"/>
        <rFont val="Arial"/>
        <family val="2"/>
      </rPr>
      <t xml:space="preserve"> [kg/m³]</t>
    </r>
  </si>
  <si>
    <t>spezifische Wärmekapazität</t>
  </si>
  <si>
    <r>
      <t>c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[kJ/kgK]</t>
    </r>
  </si>
  <si>
    <t>spezifische Enthalpie</t>
  </si>
  <si>
    <t>h [kJ/kg]</t>
  </si>
  <si>
    <t>kinematische Viskosität</t>
  </si>
  <si>
    <r>
      <t>n</t>
    </r>
    <r>
      <rPr>
        <sz val="12"/>
        <rFont val="Arial"/>
        <family val="2"/>
      </rPr>
      <t xml:space="preserve"> [10</t>
    </r>
    <r>
      <rPr>
        <vertAlign val="superscript"/>
        <sz val="12"/>
        <rFont val="Arial"/>
        <family val="2"/>
      </rPr>
      <t>-6</t>
    </r>
    <r>
      <rPr>
        <sz val="12"/>
        <rFont val="Arial"/>
        <family val="2"/>
      </rPr>
      <t xml:space="preserve"> m²/s]</t>
    </r>
  </si>
  <si>
    <t>dynamische Viskosität</t>
  </si>
  <si>
    <r>
      <t>h</t>
    </r>
    <r>
      <rPr>
        <sz val="12"/>
        <rFont val="Arial"/>
        <family val="2"/>
      </rPr>
      <t xml:space="preserve"> [10</t>
    </r>
    <r>
      <rPr>
        <vertAlign val="superscript"/>
        <sz val="12"/>
        <rFont val="Arial"/>
        <family val="2"/>
      </rPr>
      <t>-6</t>
    </r>
    <r>
      <rPr>
        <sz val="12"/>
        <rFont val="Arial"/>
        <family val="2"/>
      </rPr>
      <t xml:space="preserve"> Pa s]</t>
    </r>
  </si>
  <si>
    <t>Wärmeleitfähigkeit</t>
  </si>
  <si>
    <t>Volumenausdehnungskoeffizient</t>
  </si>
  <si>
    <r>
      <t>b</t>
    </r>
    <r>
      <rPr>
        <sz val="12"/>
        <rFont val="Arial"/>
        <family val="2"/>
      </rPr>
      <t xml:space="preserve"> [K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]</t>
    </r>
  </si>
  <si>
    <t>Temperaturleitfähigkeit</t>
  </si>
  <si>
    <t>a [m²/s]</t>
  </si>
  <si>
    <t>Prandtl-Zahl</t>
  </si>
  <si>
    <t>Pr [-]</t>
  </si>
  <si>
    <t>Isentropenexponent</t>
  </si>
  <si>
    <r>
      <t>k</t>
    </r>
    <r>
      <rPr>
        <sz val="12"/>
        <rFont val="Arial"/>
        <family val="2"/>
      </rPr>
      <t xml:space="preserve"> [-]</t>
    </r>
  </si>
  <si>
    <t>molare Masse</t>
  </si>
  <si>
    <t>M [kg/kmol]</t>
  </si>
  <si>
    <t>spezifische Gaskonstante</t>
  </si>
  <si>
    <r>
      <t>R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 xml:space="preserve"> [kJ/kgK]</t>
    </r>
  </si>
  <si>
    <t>kritische Temperatur</t>
  </si>
  <si>
    <r>
      <t>T</t>
    </r>
    <r>
      <rPr>
        <vertAlign val="subscript"/>
        <sz val="12"/>
        <rFont val="Arial"/>
        <family val="2"/>
      </rPr>
      <t>krit</t>
    </r>
    <r>
      <rPr>
        <sz val="12"/>
        <rFont val="Arial"/>
        <family val="2"/>
      </rPr>
      <t xml:space="preserve"> [°C]</t>
    </r>
  </si>
  <si>
    <t>kritische Druck</t>
  </si>
  <si>
    <r>
      <t>p</t>
    </r>
    <r>
      <rPr>
        <vertAlign val="subscript"/>
        <sz val="12"/>
        <rFont val="Arial"/>
        <family val="2"/>
      </rPr>
      <t>krit</t>
    </r>
    <r>
      <rPr>
        <sz val="12"/>
        <rFont val="Arial"/>
        <family val="2"/>
      </rPr>
      <t xml:space="preserve"> [bar]</t>
    </r>
  </si>
  <si>
    <t>kritische Dichte</t>
  </si>
  <si>
    <r>
      <t>r</t>
    </r>
    <r>
      <rPr>
        <vertAlign val="subscript"/>
        <sz val="12"/>
        <rFont val="Arial"/>
        <family val="2"/>
      </rPr>
      <t>krit</t>
    </r>
    <r>
      <rPr>
        <sz val="12"/>
        <rFont val="Arial"/>
        <family val="2"/>
      </rPr>
      <t xml:space="preserve"> [kg/m³]</t>
    </r>
  </si>
  <si>
    <t>Tripelpunktstemperatur</t>
  </si>
  <si>
    <r>
      <t>T</t>
    </r>
    <r>
      <rPr>
        <vertAlign val="subscript"/>
        <sz val="12"/>
        <rFont val="Arial"/>
        <family val="2"/>
      </rPr>
      <t>Trp</t>
    </r>
    <r>
      <rPr>
        <sz val="12"/>
        <rFont val="Arial"/>
        <family val="2"/>
      </rPr>
      <t xml:space="preserve"> [°C]</t>
    </r>
  </si>
  <si>
    <t>Wagner, W.; "Lufttechnische Anlagen"; Vogel-Verlag (Kamprath-Reihe) Würzburg; 1. Aufl. 1997</t>
  </si>
  <si>
    <r>
      <t>l</t>
    </r>
    <r>
      <rPr>
        <sz val="12"/>
        <rFont val="Arial"/>
        <family val="2"/>
      </rPr>
      <t xml:space="preserve"> [W/mK]</t>
    </r>
  </si>
  <si>
    <t>Bezugstemperatur (-50...450 °C)</t>
  </si>
  <si>
    <t>thermodynamische Konstanten von trockener Luft</t>
  </si>
  <si>
    <t>Luftdruck</t>
  </si>
  <si>
    <r>
      <t>j</t>
    </r>
    <r>
      <rPr>
        <sz val="12"/>
        <rFont val="Arial"/>
        <family val="2"/>
      </rPr>
      <t xml:space="preserve"> [%]</t>
    </r>
  </si>
  <si>
    <t>Wasserdampfpartialdruck</t>
  </si>
  <si>
    <r>
      <t>p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[bar]</t>
    </r>
  </si>
  <si>
    <r>
      <t>Sättigungsdampfdruck bei T</t>
    </r>
    <r>
      <rPr>
        <vertAlign val="subscript"/>
        <sz val="12"/>
        <rFont val="Arial"/>
        <family val="2"/>
      </rPr>
      <t>B</t>
    </r>
  </si>
  <si>
    <r>
      <t>p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>'' [bar]</t>
    </r>
  </si>
  <si>
    <t>absolute Feuchte (Wassergehalt)</t>
  </si>
  <si>
    <t>Stoffwerte von feuchter Luft</t>
  </si>
  <si>
    <t>Lufttemperatur (0...200 °C)</t>
  </si>
  <si>
    <t>Eingabe-Daten für trockene Luft</t>
  </si>
  <si>
    <t>Eingabe-Daten für feuchte Luft</t>
  </si>
  <si>
    <t>x [g Wasser/kg trockene Luft]</t>
  </si>
  <si>
    <t>relative Luftfeuchte (0...100 %)</t>
  </si>
  <si>
    <t>Tel.: (0231) 914443-0</t>
  </si>
  <si>
    <t>Fax.: (0231) 914443-1</t>
  </si>
  <si>
    <r>
      <t>p</t>
    </r>
    <r>
      <rPr>
        <vertAlign val="subscript"/>
        <sz val="12"/>
        <rFont val="Arial"/>
        <family val="2"/>
      </rPr>
      <t>ges</t>
    </r>
    <r>
      <rPr>
        <sz val="12"/>
        <rFont val="Arial"/>
        <family val="2"/>
      </rPr>
      <t xml:space="preserve"> [bara]</t>
    </r>
  </si>
  <si>
    <t>Stoffwerte von trockener Luft bei p = 1,01325 bara</t>
  </si>
  <si>
    <t>Kennzahlen von trockener Luft bei p = 1,01325 bara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</si>
</sst>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#,##0.0"/>
    <numFmt numFmtId="168" formatCode="0.0E+00"/>
    <numFmt numFmtId="169" formatCode="[&lt;100]\ 0.0;\ #,###"/>
    <numFmt numFmtId="170" formatCode="0.00000"/>
    <numFmt numFmtId="171" formatCode="#,##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b/>
      <sz val="12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i/>
      <u val="single"/>
      <sz val="10"/>
      <color indexed="12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b/>
      <i/>
      <u val="single"/>
      <sz val="12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0" borderId="0" xfId="18" applyFont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4" fillId="0" borderId="0" xfId="18" applyFont="1" applyAlignment="1" applyProtection="1">
      <alignment horizontal="left"/>
      <protection hidden="1"/>
    </xf>
    <xf numFmtId="0" fontId="15" fillId="0" borderId="0" xfId="18" applyFont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 horizontal="left" vertical="top" wrapText="1"/>
      <protection hidden="1"/>
    </xf>
    <xf numFmtId="0" fontId="0" fillId="0" borderId="2" xfId="0" applyFont="1" applyBorder="1" applyAlignment="1" applyProtection="1">
      <alignment horizontal="left" vertical="top" wrapText="1"/>
      <protection hidden="1"/>
    </xf>
    <xf numFmtId="0" fontId="0" fillId="0" borderId="3" xfId="0" applyFont="1" applyBorder="1" applyAlignment="1" applyProtection="1">
      <alignment horizontal="left" vertical="top" wrapText="1"/>
      <protection hidden="1"/>
    </xf>
    <xf numFmtId="0" fontId="0" fillId="0" borderId="4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5" xfId="0" applyFont="1" applyBorder="1" applyAlignment="1" applyProtection="1">
      <alignment horizontal="left" vertical="top" wrapText="1"/>
      <protection hidden="1"/>
    </xf>
    <xf numFmtId="0" fontId="0" fillId="0" borderId="6" xfId="0" applyFont="1" applyBorder="1" applyAlignment="1" applyProtection="1">
      <alignment horizontal="left" vertical="top" wrapText="1"/>
      <protection hidden="1"/>
    </xf>
    <xf numFmtId="0" fontId="0" fillId="0" borderId="7" xfId="0" applyFont="1" applyBorder="1" applyAlignment="1" applyProtection="1">
      <alignment horizontal="left" vertical="top" wrapText="1"/>
      <protection hidden="1"/>
    </xf>
    <xf numFmtId="0" fontId="0" fillId="0" borderId="8" xfId="0" applyFont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2" fontId="4" fillId="3" borderId="0" xfId="0" applyNumberFormat="1" applyFont="1" applyFill="1" applyAlignment="1" applyProtection="1">
      <alignment horizontal="center"/>
      <protection hidden="1"/>
    </xf>
    <xf numFmtId="165" fontId="4" fillId="3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3" borderId="0" xfId="0" applyNumberFormat="1" applyFont="1" applyFill="1" applyAlignment="1" applyProtection="1">
      <alignment horizontal="center"/>
      <protection hidden="1"/>
    </xf>
    <xf numFmtId="11" fontId="4" fillId="3" borderId="0" xfId="0" applyNumberFormat="1" applyFont="1" applyFill="1" applyAlignment="1" applyProtection="1">
      <alignment horizontal="center"/>
      <protection hidden="1"/>
    </xf>
    <xf numFmtId="166" fontId="4" fillId="3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4" fillId="3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0" fontId="4" fillId="4" borderId="0" xfId="0" applyNumberFormat="1" applyFont="1" applyFill="1" applyAlignment="1" applyProtection="1">
      <alignment horizontal="center"/>
      <protection hidden="1" locked="0"/>
    </xf>
    <xf numFmtId="164" fontId="4" fillId="4" borderId="0" xfId="0" applyNumberFormat="1" applyFont="1" applyFill="1" applyAlignment="1" applyProtection="1">
      <alignment horizontal="center"/>
      <protection hidden="1"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tek.de" TargetMode="External" /><Relationship Id="rId2" Type="http://schemas.openxmlformats.org/officeDocument/2006/relationships/hyperlink" Target="http://www.utek.de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GridLines="0" tabSelected="1" workbookViewId="0" topLeftCell="A28">
      <selection activeCell="C43" sqref="C43"/>
    </sheetView>
  </sheetViews>
  <sheetFormatPr defaultColWidth="11.421875" defaultRowHeight="12.75"/>
  <cols>
    <col min="1" max="1" width="36.00390625" style="9" customWidth="1"/>
    <col min="2" max="2" width="29.421875" style="9" customWidth="1"/>
    <col min="3" max="3" width="13.28125" style="1" customWidth="1"/>
    <col min="4" max="4" width="28.57421875" style="1" customWidth="1"/>
    <col min="5" max="6" width="17.421875" style="1" customWidth="1"/>
    <col min="7" max="7" width="17.421875" style="10" customWidth="1"/>
    <col min="8" max="8" width="9.57421875" style="1" customWidth="1"/>
    <col min="9" max="10" width="12.00390625" style="1" customWidth="1"/>
    <col min="11" max="11" width="9.00390625" style="1" customWidth="1"/>
    <col min="12" max="12" width="10.7109375" style="1" customWidth="1"/>
    <col min="13" max="13" width="10.57421875" style="1" customWidth="1"/>
    <col min="14" max="14" width="11.57421875" style="3" customWidth="1"/>
    <col min="15" max="15" width="12.00390625" style="1" customWidth="1"/>
    <col min="16" max="16" width="7.421875" style="1" customWidth="1"/>
    <col min="17" max="17" width="11.28125" style="3" customWidth="1"/>
    <col min="18" max="18" width="8.57421875" style="1" customWidth="1"/>
    <col min="19" max="19" width="7.8515625" style="1" customWidth="1"/>
    <col min="20" max="20" width="6.7109375" style="1" customWidth="1"/>
    <col min="21" max="22" width="8.00390625" style="1" customWidth="1"/>
    <col min="23" max="23" width="10.57421875" style="1" customWidth="1"/>
    <col min="24" max="24" width="8.7109375" style="1" customWidth="1"/>
    <col min="25" max="16384" width="12.28125" style="1" customWidth="1"/>
  </cols>
  <sheetData>
    <row r="1" spans="1:17" ht="15" customHeight="1">
      <c r="A1" s="26" t="s">
        <v>8</v>
      </c>
      <c r="B1" s="27"/>
      <c r="C1" s="27"/>
      <c r="D1" s="28"/>
      <c r="G1" s="1"/>
      <c r="N1" s="1"/>
      <c r="Q1" s="1"/>
    </row>
    <row r="2" spans="1:17" ht="15" customHeight="1">
      <c r="A2" s="29" t="s">
        <v>9</v>
      </c>
      <c r="B2" s="30"/>
      <c r="C2" s="30"/>
      <c r="D2" s="31"/>
      <c r="G2" s="1"/>
      <c r="N2" s="1"/>
      <c r="Q2" s="1"/>
    </row>
    <row r="3" spans="1:17" ht="15" customHeight="1">
      <c r="A3" s="29" t="s">
        <v>12</v>
      </c>
      <c r="B3" s="30"/>
      <c r="C3" s="30"/>
      <c r="D3" s="31"/>
      <c r="G3" s="1"/>
      <c r="N3" s="1"/>
      <c r="Q3" s="1"/>
    </row>
    <row r="4" spans="1:17" ht="15.75" customHeight="1" thickBot="1">
      <c r="A4" s="32" t="s">
        <v>10</v>
      </c>
      <c r="B4" s="33"/>
      <c r="C4" s="33"/>
      <c r="D4" s="34"/>
      <c r="G4" s="1"/>
      <c r="N4" s="1"/>
      <c r="Q4" s="1"/>
    </row>
    <row r="5" ht="15"/>
    <row r="6" spans="2:6" ht="15">
      <c r="B6" s="4" t="s">
        <v>1</v>
      </c>
      <c r="D6" s="2"/>
      <c r="E6" s="2"/>
      <c r="F6" s="2"/>
    </row>
    <row r="7" spans="1:6" ht="18" customHeight="1">
      <c r="A7" s="4"/>
      <c r="B7" s="2"/>
      <c r="C7" s="2"/>
      <c r="D7" s="2"/>
      <c r="E7" s="2"/>
      <c r="F7" s="2"/>
    </row>
    <row r="8" spans="1:6" ht="13.5" customHeight="1">
      <c r="A8" s="6" t="s">
        <v>11</v>
      </c>
      <c r="B8" s="2"/>
      <c r="C8" s="2"/>
      <c r="D8" s="2"/>
      <c r="E8" s="2"/>
      <c r="F8" s="2"/>
    </row>
    <row r="9" ht="13.5" customHeight="1">
      <c r="A9" s="6" t="s">
        <v>2</v>
      </c>
    </row>
    <row r="10" spans="1:6" ht="13.5" customHeight="1">
      <c r="A10" s="5" t="s">
        <v>3</v>
      </c>
      <c r="B10" s="2"/>
      <c r="C10" s="2"/>
      <c r="D10" s="2"/>
      <c r="E10" s="2"/>
      <c r="F10" s="2"/>
    </row>
    <row r="11" spans="1:6" ht="13.5" customHeight="1">
      <c r="A11" s="6" t="s">
        <v>62</v>
      </c>
      <c r="B11" s="2"/>
      <c r="C11" s="2"/>
      <c r="D11" s="2"/>
      <c r="E11" s="2"/>
      <c r="F11" s="2"/>
    </row>
    <row r="12" spans="1:6" ht="13.5" customHeight="1">
      <c r="A12" s="5" t="s">
        <v>63</v>
      </c>
      <c r="B12" s="2"/>
      <c r="C12" s="2"/>
      <c r="D12" s="2"/>
      <c r="E12" s="2"/>
      <c r="F12" s="2"/>
    </row>
    <row r="13" spans="1:6" ht="15" customHeight="1">
      <c r="A13" s="17" t="s">
        <v>4</v>
      </c>
      <c r="B13" s="7"/>
      <c r="C13" s="2"/>
      <c r="D13" s="2"/>
      <c r="E13" s="2"/>
      <c r="F13" s="2"/>
    </row>
    <row r="14" spans="1:6" ht="17.25" customHeight="1">
      <c r="A14" s="16" t="s">
        <v>5</v>
      </c>
      <c r="B14" s="7"/>
      <c r="C14" s="2"/>
      <c r="D14" s="2"/>
      <c r="E14" s="2"/>
      <c r="F14" s="2"/>
    </row>
    <row r="15" spans="1:6" ht="12" customHeight="1">
      <c r="A15" s="8"/>
      <c r="B15" s="7"/>
      <c r="C15" s="2"/>
      <c r="D15" s="2"/>
      <c r="E15" s="2"/>
      <c r="F15" s="2"/>
    </row>
    <row r="16" spans="1:4" ht="18">
      <c r="A16" s="18" t="s">
        <v>6</v>
      </c>
      <c r="B16" s="1"/>
      <c r="D16" s="19"/>
    </row>
    <row r="17" spans="1:4" ht="18">
      <c r="A17" s="18" t="s">
        <v>7</v>
      </c>
      <c r="B17" s="1"/>
      <c r="D17" s="19"/>
    </row>
    <row r="18" spans="1:13" s="15" customFormat="1" ht="15.75">
      <c r="A18" s="37"/>
      <c r="B18" s="22" t="s">
        <v>58</v>
      </c>
      <c r="C18" s="37"/>
      <c r="D18" s="24">
        <f>IF(OR($C$19&lt;-50,$C$19&gt;450),"Überprüfen Sie Ihre Eingabe!","")</f>
      </c>
      <c r="E18" s="38"/>
      <c r="F18" s="38"/>
      <c r="G18" s="38"/>
      <c r="H18" s="39"/>
      <c r="I18" s="39"/>
      <c r="J18" s="39"/>
      <c r="K18" s="39"/>
      <c r="L18" s="39"/>
      <c r="M18" s="39"/>
    </row>
    <row r="19" spans="1:13" s="15" customFormat="1" ht="19.5">
      <c r="A19" s="40" t="s">
        <v>47</v>
      </c>
      <c r="B19" s="41" t="s">
        <v>13</v>
      </c>
      <c r="C19" s="54">
        <v>20</v>
      </c>
      <c r="D19" s="35">
        <f>IF($C19="","Dieser Wert ist erforderlich!",IF(OR($C19&lt;-50,$C19&gt;450),"Ungültiger Wert!",""))</f>
      </c>
      <c r="E19" s="38"/>
      <c r="F19" s="38"/>
      <c r="G19" s="38"/>
      <c r="H19" s="39"/>
      <c r="I19" s="39"/>
      <c r="J19" s="39"/>
      <c r="K19" s="39"/>
      <c r="L19" s="39"/>
      <c r="M19" s="39"/>
    </row>
    <row r="20" spans="1:13" s="15" customFormat="1" ht="15.75">
      <c r="A20" s="21"/>
      <c r="B20" s="20" t="s">
        <v>65</v>
      </c>
      <c r="C20" s="23"/>
      <c r="D20" s="23"/>
      <c r="E20" s="38"/>
      <c r="F20" s="38"/>
      <c r="G20" s="38"/>
      <c r="H20" s="38"/>
      <c r="I20" s="38"/>
      <c r="J20" s="38"/>
      <c r="K20" s="38"/>
      <c r="L20" s="38"/>
      <c r="M20" s="39"/>
    </row>
    <row r="21" spans="1:13" s="15" customFormat="1" ht="15.75">
      <c r="A21" s="40" t="s">
        <v>14</v>
      </c>
      <c r="B21" s="42" t="s">
        <v>15</v>
      </c>
      <c r="C21" s="43">
        <f>IF(OR(C$19="",C$19&gt;450,C$19&lt;-50),"",(1.29-4.63*10^-3*C$19+1.09*10^-5*C$19^2-1.03*10^-8*C$19^3))</f>
        <v>1.2016776</v>
      </c>
      <c r="D21" s="38"/>
      <c r="E21" s="38"/>
      <c r="F21" s="38"/>
      <c r="G21" s="38"/>
      <c r="H21" s="39"/>
      <c r="I21" s="39"/>
      <c r="J21" s="39"/>
      <c r="K21" s="39"/>
      <c r="L21" s="39"/>
      <c r="M21" s="39"/>
    </row>
    <row r="22" spans="1:13" s="14" customFormat="1" ht="19.5">
      <c r="A22" s="40" t="s">
        <v>16</v>
      </c>
      <c r="B22" s="41" t="s">
        <v>17</v>
      </c>
      <c r="C22" s="44">
        <f>IF(OR(C$19="",C$19&gt;450,C$19&lt;-50),"",(1.006+1.77*10^-5*C$19+4.61*10^-7*C$19^2-2.92*10^-10*C$19^3))</f>
        <v>1.0065360639999998</v>
      </c>
      <c r="D22" s="38"/>
      <c r="E22" s="38"/>
      <c r="F22" s="38"/>
      <c r="G22" s="38"/>
      <c r="H22" s="39"/>
      <c r="I22" s="45"/>
      <c r="J22" s="39"/>
      <c r="K22" s="45"/>
      <c r="L22" s="39"/>
      <c r="M22" s="39"/>
    </row>
    <row r="23" spans="1:13" s="15" customFormat="1" ht="15">
      <c r="A23" s="40" t="s">
        <v>18</v>
      </c>
      <c r="B23" s="41" t="s">
        <v>19</v>
      </c>
      <c r="C23" s="46">
        <f>IF(OR(C$19="",C$19&gt;450,C$19&lt;-50),"",(C$22*C$19))</f>
        <v>20.130721279999996</v>
      </c>
      <c r="D23" s="38"/>
      <c r="E23" s="38"/>
      <c r="F23" s="38"/>
      <c r="G23" s="38"/>
      <c r="H23" s="39"/>
      <c r="I23" s="39"/>
      <c r="J23" s="39"/>
      <c r="K23" s="39"/>
      <c r="L23" s="39"/>
      <c r="M23" s="39"/>
    </row>
    <row r="24" spans="1:13" s="15" customFormat="1" ht="21" customHeight="1">
      <c r="A24" s="40" t="s">
        <v>20</v>
      </c>
      <c r="B24" s="42" t="s">
        <v>21</v>
      </c>
      <c r="C24" s="46">
        <f>IF(OR(C$19="",C$19&gt;450,C$19&lt;-50),"",(13.54+8.9*10^-2*C$19+1.1*10^-4*C$19^2-3.49*10^-8*C$19^3))</f>
        <v>15.363720800000001</v>
      </c>
      <c r="D24" s="38"/>
      <c r="E24" s="38"/>
      <c r="F24" s="38"/>
      <c r="G24" s="38"/>
      <c r="H24" s="39"/>
      <c r="I24" s="39"/>
      <c r="J24" s="39"/>
      <c r="K24" s="39"/>
      <c r="L24" s="39"/>
      <c r="M24" s="39"/>
    </row>
    <row r="25" spans="1:13" s="15" customFormat="1" ht="18.75">
      <c r="A25" s="40" t="s">
        <v>22</v>
      </c>
      <c r="B25" s="42" t="s">
        <v>23</v>
      </c>
      <c r="C25" s="46">
        <f>IF(OR(C$19="",C$19&gt;450,C$19&lt;-50),"",(C$24*C$21))</f>
        <v>18.46223913801408</v>
      </c>
      <c r="D25" s="38"/>
      <c r="E25" s="38"/>
      <c r="F25" s="38"/>
      <c r="G25" s="38"/>
      <c r="H25" s="39"/>
      <c r="I25" s="39"/>
      <c r="J25" s="39"/>
      <c r="K25" s="39"/>
      <c r="L25" s="39"/>
      <c r="M25" s="39"/>
    </row>
    <row r="26" spans="1:3" s="15" customFormat="1" ht="15.75">
      <c r="A26" s="40" t="s">
        <v>24</v>
      </c>
      <c r="B26" s="42" t="s">
        <v>46</v>
      </c>
      <c r="C26" s="44">
        <f>IF(OR(C$19="",C$19&gt;450,C$19&lt;-50),"",(2.4*10^-2+7.65*10^-5*C$19-4.28*10^-8*C$19^2+3.18*10^-11*C$19^3))</f>
        <v>0.0255131344</v>
      </c>
    </row>
    <row r="27" spans="1:3" s="15" customFormat="1" ht="18.75">
      <c r="A27" s="40" t="s">
        <v>25</v>
      </c>
      <c r="B27" s="42" t="s">
        <v>26</v>
      </c>
      <c r="C27" s="47">
        <f>IF(OR(C$19="",C$19&gt;450,C$19&lt;-50),"",(1/(273.15+C$19)))</f>
        <v>0.003411222923418046</v>
      </c>
    </row>
    <row r="28" spans="1:13" s="15" customFormat="1" ht="15.75">
      <c r="A28" s="37"/>
      <c r="B28" s="20" t="s">
        <v>66</v>
      </c>
      <c r="C28" s="37"/>
      <c r="D28" s="37"/>
      <c r="E28" s="38"/>
      <c r="F28" s="38"/>
      <c r="G28" s="38"/>
      <c r="H28" s="39"/>
      <c r="I28" s="39"/>
      <c r="J28" s="39"/>
      <c r="K28" s="39"/>
      <c r="L28" s="39"/>
      <c r="M28" s="39"/>
    </row>
    <row r="29" spans="1:5" s="15" customFormat="1" ht="15">
      <c r="A29" s="40" t="s">
        <v>27</v>
      </c>
      <c r="B29" s="45" t="s">
        <v>28</v>
      </c>
      <c r="C29" s="44">
        <f>IF(OR(C$19="",C$19&gt;450,C$19&lt;-50),"",(C$26/(C$22*C$21)))</f>
        <v>0.02109339623843292</v>
      </c>
      <c r="D29" s="38"/>
      <c r="E29" s="38"/>
    </row>
    <row r="30" spans="1:3" ht="15">
      <c r="A30" s="40" t="s">
        <v>29</v>
      </c>
      <c r="B30" s="45" t="s">
        <v>30</v>
      </c>
      <c r="C30" s="44">
        <f>IF(OR(C$19="",C$19&gt;450,C$19&lt;-50),"",(C$24/(C$29*1000)))</f>
        <v>0.7283663866327393</v>
      </c>
    </row>
    <row r="31" spans="1:3" ht="15.75">
      <c r="A31" s="40" t="s">
        <v>31</v>
      </c>
      <c r="B31" s="42" t="s">
        <v>32</v>
      </c>
      <c r="C31" s="43">
        <f>IF(OR(C$19="",C$19&gt;450,C$19&lt;-50),"",(C$22/(C$22-$C$34)))</f>
        <v>1.3989641867444629</v>
      </c>
    </row>
    <row r="32" spans="1:4" ht="15.75">
      <c r="A32" s="37"/>
      <c r="B32" s="20" t="s">
        <v>48</v>
      </c>
      <c r="C32" s="37"/>
      <c r="D32" s="37"/>
    </row>
    <row r="33" spans="1:4" ht="15">
      <c r="A33" s="40" t="s">
        <v>33</v>
      </c>
      <c r="B33" s="45" t="s">
        <v>34</v>
      </c>
      <c r="C33" s="48">
        <v>28.9647</v>
      </c>
      <c r="D33" s="49"/>
    </row>
    <row r="34" spans="1:4" ht="19.5">
      <c r="A34" s="40" t="s">
        <v>35</v>
      </c>
      <c r="B34" s="41" t="s">
        <v>36</v>
      </c>
      <c r="C34" s="44">
        <f>8.3143/$C$33</f>
        <v>0.2870494084178327</v>
      </c>
      <c r="D34" s="49"/>
    </row>
    <row r="35" spans="1:4" ht="19.5">
      <c r="A35" s="40" t="s">
        <v>37</v>
      </c>
      <c r="B35" s="41" t="s">
        <v>38</v>
      </c>
      <c r="C35" s="43">
        <v>-140.63</v>
      </c>
      <c r="D35" s="49"/>
    </row>
    <row r="36" spans="1:4" ht="19.5">
      <c r="A36" s="40" t="s">
        <v>39</v>
      </c>
      <c r="B36" s="41" t="s">
        <v>40</v>
      </c>
      <c r="C36" s="43">
        <v>37.66</v>
      </c>
      <c r="D36" s="49"/>
    </row>
    <row r="37" spans="1:4" ht="19.5">
      <c r="A37" s="40" t="s">
        <v>41</v>
      </c>
      <c r="B37" s="42" t="s">
        <v>42</v>
      </c>
      <c r="C37" s="50">
        <v>313</v>
      </c>
      <c r="D37" s="49"/>
    </row>
    <row r="38" spans="1:4" ht="19.5">
      <c r="A38" s="40" t="s">
        <v>43</v>
      </c>
      <c r="B38" s="41" t="s">
        <v>44</v>
      </c>
      <c r="C38" s="43">
        <v>-213.15</v>
      </c>
      <c r="D38" s="49"/>
    </row>
    <row r="41" spans="1:4" s="52" customFormat="1" ht="15.75">
      <c r="A41" s="51"/>
      <c r="B41" s="22" t="s">
        <v>59</v>
      </c>
      <c r="C41" s="36">
        <f>IF(OR($C$46="",$C$47="",$C$48="",$C$49=""),"sind unvollständig!","")</f>
      </c>
      <c r="D41" s="51"/>
    </row>
    <row r="42" spans="1:4" s="52" customFormat="1" ht="19.5">
      <c r="A42" s="40" t="s">
        <v>49</v>
      </c>
      <c r="B42" s="41" t="s">
        <v>64</v>
      </c>
      <c r="C42" s="53">
        <v>1.01325</v>
      </c>
      <c r="D42" s="35">
        <f>IF(OR($C42="",$C42=0),"Dieser Wert ist erforderlich!",IF($C42&lt;0,"Ungültiger Wert!",""))</f>
      </c>
    </row>
    <row r="43" spans="1:4" s="52" customFormat="1" ht="19.5">
      <c r="A43" s="40" t="s">
        <v>57</v>
      </c>
      <c r="B43" s="41" t="s">
        <v>13</v>
      </c>
      <c r="C43" s="54">
        <v>20</v>
      </c>
      <c r="D43" s="35">
        <f>IF($C43="","Dieser Wert ist erforderlich!",IF(OR($C43&lt;0,$C43&gt;200),"Ungültiger Wert!",""))</f>
      </c>
    </row>
    <row r="44" spans="1:4" s="52" customFormat="1" ht="15.75">
      <c r="A44" s="40" t="s">
        <v>61</v>
      </c>
      <c r="B44" s="42" t="s">
        <v>50</v>
      </c>
      <c r="C44" s="54">
        <v>65</v>
      </c>
      <c r="D44" s="35">
        <f>IF($C44="","Dieser Wert ist erforderlich!",IF(OR($C44&lt;0,$C44&gt;100),"Ungültiger Wert!",""))</f>
      </c>
    </row>
    <row r="45" spans="1:4" s="52" customFormat="1" ht="15.75">
      <c r="A45" s="51"/>
      <c r="B45" s="22" t="s">
        <v>56</v>
      </c>
      <c r="C45" s="51"/>
      <c r="D45" s="51"/>
    </row>
    <row r="46" spans="1:4" s="52" customFormat="1" ht="19.5">
      <c r="A46" s="40" t="s">
        <v>51</v>
      </c>
      <c r="B46" s="41" t="s">
        <v>52</v>
      </c>
      <c r="C46" s="48">
        <f>IF(OR($C$44="",$C$44&lt;=0,$C$44&gt;100,$C$47=""),"",C$47*C$44/100)</f>
        <v>0.015189550086205515</v>
      </c>
      <c r="D46" s="2"/>
    </row>
    <row r="47" spans="1:4" s="52" customFormat="1" ht="19.5">
      <c r="A47" s="40" t="s">
        <v>53</v>
      </c>
      <c r="B47" s="41" t="s">
        <v>54</v>
      </c>
      <c r="C47" s="48">
        <f>IF(OR($C$43="",$C$43&lt;=0,$C$43&gt;=200),"",IF(C$43&lt;100,(10^-5)*611*EXP(7.257*10^-2*C$43-2.937*10^-4*C$43^2+9.81*10^-7*C$43^3-1.901*10^-9*C$43^4),IF(C$43&lt;200,(10^-5)*611*EXP(7.142753*10^-2*C$43-2.600931*10^-4*C$43^2+6.432223*10^-7*C$43^3-7.410232*10^-9*C$43^4),"")))</f>
        <v>0.023368538594162328</v>
      </c>
      <c r="D47" s="2"/>
    </row>
    <row r="48" spans="1:4" s="52" customFormat="1" ht="15.75">
      <c r="A48" s="40" t="s">
        <v>55</v>
      </c>
      <c r="B48" s="45" t="s">
        <v>60</v>
      </c>
      <c r="C48" s="43">
        <f>IF(OR($C$42="",$C$42&lt;=0,$C$46=""),"",0.6222*(C$46/(C$42-C$46))*1000)</f>
        <v>9.469304253518288</v>
      </c>
      <c r="D48" s="25">
        <f>IF($C$44=100,"gesättigt","")</f>
      </c>
    </row>
    <row r="49" spans="1:4" s="52" customFormat="1" ht="15.75">
      <c r="A49" s="40" t="s">
        <v>14</v>
      </c>
      <c r="B49" s="42" t="s">
        <v>15</v>
      </c>
      <c r="C49" s="43">
        <f>IF(OR($C$42="",$C$42&lt;=0,$C$43="",$C$43&lt;=0,$C$43&gt;=200,$C$46=""),"",(10^2/(273.15+C$43)*(3.483*C$42-1.316*C$46)))</f>
        <v>1.1970528064426247</v>
      </c>
      <c r="D49" s="2"/>
    </row>
    <row r="50" spans="1:6" ht="15">
      <c r="A50" s="12" t="s">
        <v>0</v>
      </c>
      <c r="B50" s="13"/>
      <c r="C50" s="2"/>
      <c r="D50" s="2"/>
      <c r="E50" s="2"/>
      <c r="F50" s="2"/>
    </row>
    <row r="51" spans="1:6" ht="15">
      <c r="A51" s="13" t="s">
        <v>45</v>
      </c>
      <c r="C51" s="2"/>
      <c r="D51" s="2"/>
      <c r="E51" s="2"/>
      <c r="F51" s="2"/>
    </row>
    <row r="52" spans="1:6" ht="15">
      <c r="A52" s="13"/>
      <c r="C52" s="2"/>
      <c r="D52" s="2"/>
      <c r="E52" s="2"/>
      <c r="F52" s="2"/>
    </row>
    <row r="59" spans="1:3" ht="15">
      <c r="A59" s="14"/>
      <c r="B59" s="15"/>
      <c r="C59" s="11"/>
    </row>
    <row r="60" spans="1:3" ht="15">
      <c r="A60" s="14"/>
      <c r="B60" s="15"/>
      <c r="C60" s="11"/>
    </row>
    <row r="61" spans="1:3" ht="15">
      <c r="A61" s="14"/>
      <c r="B61" s="15"/>
      <c r="C61" s="11"/>
    </row>
    <row r="62" spans="1:3" ht="15">
      <c r="A62" s="14"/>
      <c r="B62" s="15"/>
      <c r="C62" s="11"/>
    </row>
    <row r="63" spans="1:3" ht="15">
      <c r="A63" s="14"/>
      <c r="B63" s="15"/>
      <c r="C63" s="11"/>
    </row>
    <row r="64" spans="1:3" ht="15">
      <c r="A64" s="14"/>
      <c r="B64" s="15"/>
      <c r="C64" s="11"/>
    </row>
    <row r="65" spans="1:3" ht="15">
      <c r="A65" s="14"/>
      <c r="B65" s="15"/>
      <c r="C65" s="11"/>
    </row>
    <row r="66" spans="1:3" ht="15">
      <c r="A66" s="14"/>
      <c r="B66" s="15"/>
      <c r="C66" s="11"/>
    </row>
    <row r="67" ht="15">
      <c r="B67" s="1"/>
    </row>
    <row r="68" ht="15">
      <c r="B68" s="1"/>
    </row>
    <row r="69" ht="15">
      <c r="B69" s="1"/>
    </row>
    <row r="70" spans="1:3" ht="15">
      <c r="A70" s="14"/>
      <c r="B70" s="15"/>
      <c r="C70" s="11"/>
    </row>
    <row r="71" spans="1:3" ht="15">
      <c r="A71" s="14"/>
      <c r="B71" s="15"/>
      <c r="C71" s="11"/>
    </row>
    <row r="72" spans="1:3" ht="15">
      <c r="A72" s="14"/>
      <c r="B72" s="15"/>
      <c r="C72" s="11"/>
    </row>
    <row r="73" spans="1:3" ht="15">
      <c r="A73" s="14"/>
      <c r="B73" s="15"/>
      <c r="C73" s="11"/>
    </row>
    <row r="74" spans="1:3" ht="15">
      <c r="A74" s="14"/>
      <c r="B74" s="15"/>
      <c r="C74" s="11"/>
    </row>
    <row r="75" spans="1:3" ht="15">
      <c r="A75" s="14"/>
      <c r="B75" s="15"/>
      <c r="C75" s="11"/>
    </row>
    <row r="76" spans="1:3" ht="15">
      <c r="A76" s="14"/>
      <c r="B76" s="15"/>
      <c r="C76" s="11"/>
    </row>
    <row r="77" spans="1:3" ht="15">
      <c r="A77" s="14"/>
      <c r="B77" s="15"/>
      <c r="C77" s="1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  <row r="267" ht="15">
      <c r="B267" s="1"/>
    </row>
    <row r="268" ht="15">
      <c r="B268" s="1"/>
    </row>
    <row r="269" ht="15">
      <c r="B269" s="1"/>
    </row>
    <row r="270" ht="15">
      <c r="B270" s="1"/>
    </row>
  </sheetData>
  <sheetProtection password="CE1F" sheet="1" objects="1" scenarios="1"/>
  <mergeCells count="4">
    <mergeCell ref="A1:D1"/>
    <mergeCell ref="A2:D2"/>
    <mergeCell ref="A3:D3"/>
    <mergeCell ref="A4:D4"/>
  </mergeCells>
  <conditionalFormatting sqref="C46:C49">
    <cfRule type="expression" priority="1" dxfId="0" stopIfTrue="1">
      <formula>OR($C$7&gt;100,$C$7&lt;0)</formula>
    </cfRule>
  </conditionalFormatting>
  <hyperlinks>
    <hyperlink ref="A14" r:id="rId1" display="mailto:info@utek.de"/>
    <hyperlink ref="A13" r:id="rId2" display="http://www.utek.de/"/>
  </hyperlinks>
  <printOptions horizontalCentered="1" verticalCentered="1"/>
  <pageMargins left="0.7874015748031497" right="0.11811023622047245" top="0.984251968503937" bottom="0.984251968503937" header="0.5118110236220472" footer="0.5118110236220472"/>
  <pageSetup fitToHeight="1" fitToWidth="1" horizontalDpi="300" verticalDpi="300" orientation="portrait" paperSize="9" scale="85" r:id="rId5"/>
  <headerFooter alignWithMargins="0">
    <oddHeader>&amp;C&amp;14&amp;F</oddHeader>
    <oddFooter>&amp;C&amp;P/&amp;N&amp;R&amp;D</oddFooter>
  </headerFooter>
  <legacyDrawing r:id="rId4"/>
  <oleObjects>
    <oleObject progId="Word.Document.8" shapeId="3269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Kolesch</dc:creator>
  <cp:keywords/>
  <dc:description/>
  <cp:lastModifiedBy>Kolesch</cp:lastModifiedBy>
  <cp:lastPrinted>2002-04-26T10:03:23Z</cp:lastPrinted>
  <dcterms:created xsi:type="dcterms:W3CDTF">1999-10-21T14:56:05Z</dcterms:created>
  <dcterms:modified xsi:type="dcterms:W3CDTF">2000-09-21T15:01:40Z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