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390" windowHeight="8790" activeTab="0"/>
  </bookViews>
  <sheets>
    <sheet name="Daten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<sst xmlns="http://schemas.openxmlformats.org/spreadsheetml/2006/main" count="78" uniqueCount="75">
  <si>
    <t>Stoff</t>
  </si>
  <si>
    <t>Innendurchmesser</t>
  </si>
  <si>
    <t>Wasser</t>
  </si>
  <si>
    <t>Re [-]</t>
  </si>
  <si>
    <r>
      <t>r</t>
    </r>
    <r>
      <rPr>
        <sz val="12"/>
        <rFont val="Arial"/>
        <family val="0"/>
      </rPr>
      <t xml:space="preserve"> [kg/m³]</t>
    </r>
  </si>
  <si>
    <t>u [m/s]</t>
  </si>
  <si>
    <t>L [m]</t>
  </si>
  <si>
    <t>L/d [-]</t>
  </si>
  <si>
    <t>Druckverlust</t>
  </si>
  <si>
    <r>
      <t>d</t>
    </r>
    <r>
      <rPr>
        <vertAlign val="subscript"/>
        <sz val="12"/>
        <rFont val="Arial"/>
        <family val="2"/>
      </rPr>
      <t>i</t>
    </r>
    <r>
      <rPr>
        <sz val="12"/>
        <rFont val="Arial"/>
        <family val="0"/>
      </rPr>
      <t xml:space="preserve"> [mm]</t>
    </r>
  </si>
  <si>
    <t>Bezugstemperatur</t>
  </si>
  <si>
    <t>Reynolds-Zahl</t>
  </si>
  <si>
    <t>[Bez.]</t>
  </si>
  <si>
    <t>Volumenstrom</t>
  </si>
  <si>
    <t>V* [m³/h]</t>
  </si>
  <si>
    <r>
      <t>T</t>
    </r>
    <r>
      <rPr>
        <vertAlign val="subscript"/>
        <sz val="12"/>
        <rFont val="Arial"/>
        <family val="2"/>
      </rPr>
      <t>B</t>
    </r>
    <r>
      <rPr>
        <sz val="12"/>
        <rFont val="Arial"/>
        <family val="0"/>
      </rPr>
      <t xml:space="preserve"> [°C]</t>
    </r>
  </si>
  <si>
    <t>Dichte</t>
  </si>
  <si>
    <t>Länge</t>
  </si>
  <si>
    <t>Bezeichnung</t>
  </si>
  <si>
    <t>Gesamt</t>
  </si>
  <si>
    <t>Kennwerte</t>
  </si>
  <si>
    <r>
      <t>D</t>
    </r>
    <r>
      <rPr>
        <sz val="12"/>
        <rFont val="Arial"/>
        <family val="2"/>
      </rPr>
      <t>p</t>
    </r>
    <r>
      <rPr>
        <sz val="12"/>
        <rFont val="Symbol"/>
        <family val="1"/>
      </rPr>
      <t xml:space="preserve"> </t>
    </r>
    <r>
      <rPr>
        <sz val="12"/>
        <rFont val="Arial"/>
        <family val="2"/>
      </rPr>
      <t>[Pa]</t>
    </r>
  </si>
  <si>
    <r>
      <t>D</t>
    </r>
    <r>
      <rPr>
        <sz val="12"/>
        <rFont val="Arial"/>
        <family val="2"/>
      </rPr>
      <t>p</t>
    </r>
    <r>
      <rPr>
        <sz val="12"/>
        <rFont val="Symbol"/>
        <family val="1"/>
      </rPr>
      <t xml:space="preserve"> </t>
    </r>
    <r>
      <rPr>
        <sz val="12"/>
        <rFont val="Arial"/>
        <family val="2"/>
      </rPr>
      <t>[mbar]</t>
    </r>
  </si>
  <si>
    <r>
      <t>D</t>
    </r>
    <r>
      <rPr>
        <sz val="12"/>
        <rFont val="Arial"/>
        <family val="2"/>
      </rPr>
      <t>p</t>
    </r>
    <r>
      <rPr>
        <sz val="12"/>
        <rFont val="Symbol"/>
        <family val="1"/>
      </rPr>
      <t xml:space="preserve"> </t>
    </r>
    <r>
      <rPr>
        <sz val="12"/>
        <rFont val="Arial"/>
        <family val="2"/>
      </rPr>
      <t>[bar]</t>
    </r>
  </si>
  <si>
    <t>Eingabe-Daten Fluid</t>
  </si>
  <si>
    <t>Eingabe-Daten Rohr</t>
  </si>
  <si>
    <t>Eingabe-Daten Einbauten</t>
  </si>
  <si>
    <t>Quellen:</t>
  </si>
  <si>
    <t>Bohl, W.; "Technische Strömungslehre"; Vogel-Verlag (Kamprath-Reihe) Würzburg; 7. Aufl. 1986</t>
  </si>
  <si>
    <t>Wagner, W.; "Strömung und Druckverlust"; Vogel-Verlag (Kamprath-Reihe) Würzburg; 4. Aufl. 1997</t>
  </si>
  <si>
    <t>Anregungen und Kritik sind willkommen!</t>
  </si>
  <si>
    <r>
      <t>l</t>
    </r>
    <r>
      <rPr>
        <sz val="12"/>
        <rFont val="Arial"/>
        <family val="2"/>
      </rPr>
      <t xml:space="preserve"> [-] </t>
    </r>
  </si>
  <si>
    <t>Summe der Widerstandsbeiwerte</t>
  </si>
  <si>
    <t>Huckarder Str. 8</t>
  </si>
  <si>
    <t>44147 Dortmund</t>
  </si>
  <si>
    <t>Tel.: 0231 / 914443-0</t>
  </si>
  <si>
    <t>Fax.: 0231-914443-1</t>
  </si>
  <si>
    <t>www.utek.de</t>
  </si>
  <si>
    <t>info@utek.de</t>
  </si>
  <si>
    <t>Geben Sie Ihre Daten in die grünen Felder ein!</t>
  </si>
  <si>
    <t>Zwischenrechnungen und Ergebnisse stehen in den roten Feldern.</t>
  </si>
  <si>
    <t>Diese Datei ist zum freien und uneingeschränkten Gebrauch auch innerhalb kommerzieller Unternehmungen bestimmt.</t>
  </si>
  <si>
    <t xml:space="preserve">Vervielfältigung und Weitergabe an Dritte sind daher ausdrücklich erlaubt! </t>
  </si>
  <si>
    <t>Es besteht kein Anspruch auf Auskunft oder Unterstützung! Korrektur, Ergänzung und Weiterentwicklung vorbehalten!</t>
  </si>
  <si>
    <t>Ingenieurbüro UTEK GmbH</t>
  </si>
  <si>
    <t>Die UTEK GmbH haftet jedoch nicht für Schäden gleich welcher Art, die aus dem Gebrauch dieser Datei entstehen!</t>
  </si>
  <si>
    <r>
      <t>n</t>
    </r>
    <r>
      <rPr>
        <sz val="12"/>
        <rFont val="Arial"/>
        <family val="0"/>
      </rPr>
      <t xml:space="preserve"> [m²/s]</t>
    </r>
  </si>
  <si>
    <t>Material und Beschaffenheit</t>
  </si>
  <si>
    <t>Stahl gezogen, neu</t>
  </si>
  <si>
    <t>k [mm]</t>
  </si>
  <si>
    <r>
      <t xml:space="preserve">Beiwert </t>
    </r>
    <r>
      <rPr>
        <sz val="12"/>
        <rFont val="Symbol"/>
        <family val="1"/>
      </rPr>
      <t>x</t>
    </r>
    <r>
      <rPr>
        <sz val="12"/>
        <rFont val="Arial"/>
        <family val="0"/>
      </rPr>
      <t xml:space="preserve"> [-]</t>
    </r>
  </si>
  <si>
    <t>Anzahl [Stck.]</t>
  </si>
  <si>
    <t>Einlauf scharfkantig</t>
  </si>
  <si>
    <t>DIN-Ventil</t>
  </si>
  <si>
    <t>Membranventil</t>
  </si>
  <si>
    <t>Rückschlagklappe</t>
  </si>
  <si>
    <t>Krümmer</t>
  </si>
  <si>
    <t>Normblende</t>
  </si>
  <si>
    <t>Turbinenradzähler</t>
  </si>
  <si>
    <t>Auslauf scharfkantig</t>
  </si>
  <si>
    <t>Geometriefaktor 1</t>
  </si>
  <si>
    <t>k/d [-]</t>
  </si>
  <si>
    <t>Geometriefaktor 2</t>
  </si>
  <si>
    <r>
      <t xml:space="preserve">S x </t>
    </r>
    <r>
      <rPr>
        <sz val="12"/>
        <rFont val="Arial"/>
        <family val="2"/>
      </rPr>
      <t>[-]</t>
    </r>
  </si>
  <si>
    <t>Term 1</t>
  </si>
  <si>
    <t>A</t>
  </si>
  <si>
    <t>Term 2</t>
  </si>
  <si>
    <t>B</t>
  </si>
  <si>
    <t>Iterationsgröße</t>
  </si>
  <si>
    <r>
      <t>1</t>
    </r>
    <r>
      <rPr>
        <sz val="12"/>
        <rFont val="Symbol"/>
        <family val="1"/>
      </rPr>
      <t>/Öl</t>
    </r>
    <r>
      <rPr>
        <sz val="12"/>
        <rFont val="Arial"/>
        <family val="0"/>
      </rPr>
      <t xml:space="preserve"> [-]</t>
    </r>
  </si>
  <si>
    <t>Ergebnisse</t>
  </si>
  <si>
    <t>Bierwerth,W.; "Tabellenbuch Chemietechnik"; Verlag Europa-Lehrmittel Haan-Gruiten; 1. Aufl. 1997</t>
  </si>
  <si>
    <t>mittlere Rauhigkeit</t>
  </si>
  <si>
    <t>mittlere Strömungsgeschwindigkeit</t>
  </si>
  <si>
    <t>kinematische Viskosität</t>
  </si>
</sst>
</file>

<file path=xl/styles.xml><?xml version="1.0" encoding="utf-8"?>
<styleSheet xmlns="http://schemas.openxmlformats.org/spreadsheetml/2006/main">
  <numFmts count="15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0.000"/>
    <numFmt numFmtId="166" formatCode="0.0000"/>
    <numFmt numFmtId="167" formatCode="#,##0.0"/>
    <numFmt numFmtId="168" formatCode="0.0E+00"/>
    <numFmt numFmtId="169" formatCode="[&lt;100]\ 0.0;\ #,###"/>
    <numFmt numFmtId="170" formatCode="0.0000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2"/>
      <name val="Symbol"/>
      <family val="1"/>
    </font>
    <font>
      <vertAlign val="subscript"/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0"/>
    </font>
    <font>
      <i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i/>
      <sz val="11"/>
      <name val="Times New Roman"/>
      <family val="1"/>
    </font>
    <font>
      <u val="single"/>
      <sz val="10"/>
      <color indexed="36"/>
      <name val="Arial"/>
      <family val="0"/>
    </font>
    <font>
      <b/>
      <i/>
      <u val="single"/>
      <sz val="12"/>
      <color indexed="12"/>
      <name val="Times New Roman"/>
      <family val="1"/>
    </font>
    <font>
      <b/>
      <i/>
      <u val="single"/>
      <sz val="14"/>
      <color indexed="12"/>
      <name val="Times New Roman"/>
      <family val="1"/>
    </font>
    <font>
      <b/>
      <sz val="12"/>
      <color indexed="10"/>
      <name val="Arial"/>
      <family val="2"/>
    </font>
    <font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9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 horizontal="left"/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10" fillId="0" borderId="0" xfId="0" applyFont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164" fontId="4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4" fillId="0" borderId="0" xfId="18" applyFont="1" applyAlignment="1" applyProtection="1">
      <alignment horizontal="left"/>
      <protection hidden="1"/>
    </xf>
    <xf numFmtId="0" fontId="15" fillId="0" borderId="0" xfId="18" applyFont="1" applyAlignment="1" applyProtection="1">
      <alignment horizontal="left"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horizontal="right"/>
      <protection hidden="1"/>
    </xf>
    <xf numFmtId="0" fontId="16" fillId="2" borderId="0" xfId="0" applyFont="1" applyFill="1" applyBorder="1" applyAlignment="1" applyProtection="1">
      <alignment horizontal="left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8" fillId="2" borderId="0" xfId="0" applyFont="1" applyFill="1" applyBorder="1" applyAlignment="1" applyProtection="1">
      <alignment horizontal="right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7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166" fontId="4" fillId="0" borderId="0" xfId="0" applyNumberFormat="1" applyFont="1" applyFill="1" applyBorder="1" applyAlignment="1" applyProtection="1">
      <alignment horizontal="center"/>
      <protection hidden="1"/>
    </xf>
    <xf numFmtId="166" fontId="4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164" fontId="4" fillId="3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3" fontId="4" fillId="3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166" fontId="4" fillId="3" borderId="0" xfId="0" applyNumberFormat="1" applyFont="1" applyFill="1" applyBorder="1" applyAlignment="1" applyProtection="1">
      <alignment horizontal="center"/>
      <protection hidden="1"/>
    </xf>
    <xf numFmtId="1" fontId="4" fillId="3" borderId="0" xfId="0" applyNumberFormat="1" applyFont="1" applyFill="1" applyBorder="1" applyAlignment="1" applyProtection="1">
      <alignment horizontal="center"/>
      <protection hidden="1"/>
    </xf>
    <xf numFmtId="3" fontId="0" fillId="0" borderId="0" xfId="16" applyNumberFormat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center"/>
      <protection hidden="1"/>
    </xf>
    <xf numFmtId="165" fontId="4" fillId="3" borderId="0" xfId="0" applyNumberFormat="1" applyFont="1" applyFill="1" applyBorder="1" applyAlignment="1" applyProtection="1">
      <alignment horizontal="center"/>
      <protection hidden="1"/>
    </xf>
    <xf numFmtId="11" fontId="5" fillId="0" borderId="0" xfId="0" applyNumberFormat="1" applyFont="1" applyFill="1" applyBorder="1" applyAlignment="1" applyProtection="1">
      <alignment horizontal="center"/>
      <protection hidden="1"/>
    </xf>
    <xf numFmtId="2" fontId="4" fillId="3" borderId="0" xfId="0" applyNumberFormat="1" applyFont="1" applyFill="1" applyBorder="1" applyAlignment="1" applyProtection="1">
      <alignment horizontal="center"/>
      <protection hidden="1"/>
    </xf>
    <xf numFmtId="164" fontId="4" fillId="4" borderId="0" xfId="0" applyNumberFormat="1" applyFont="1" applyFill="1" applyBorder="1" applyAlignment="1" applyProtection="1">
      <alignment horizontal="center"/>
      <protection hidden="1" locked="0"/>
    </xf>
    <xf numFmtId="0" fontId="4" fillId="4" borderId="0" xfId="0" applyFont="1" applyFill="1" applyBorder="1" applyAlignment="1" applyProtection="1">
      <alignment horizontal="center"/>
      <protection hidden="1" locked="0"/>
    </xf>
    <xf numFmtId="11" fontId="4" fillId="4" borderId="0" xfId="0" applyNumberFormat="1" applyFont="1" applyFill="1" applyBorder="1" applyAlignment="1" applyProtection="1">
      <alignment horizontal="center"/>
      <protection hidden="1" locked="0"/>
    </xf>
    <xf numFmtId="165" fontId="4" fillId="4" borderId="0" xfId="0" applyNumberFormat="1" applyFont="1" applyFill="1" applyBorder="1" applyAlignment="1" applyProtection="1">
      <alignment horizontal="center"/>
      <protection hidden="1" locked="0"/>
    </xf>
    <xf numFmtId="0" fontId="7" fillId="4" borderId="0" xfId="0" applyFont="1" applyFill="1" applyBorder="1" applyAlignment="1" applyProtection="1">
      <alignment horizontal="center"/>
      <protection hidden="1" locked="0"/>
    </xf>
    <xf numFmtId="164" fontId="7" fillId="4" borderId="0" xfId="0" applyNumberFormat="1" applyFont="1" applyFill="1" applyBorder="1" applyAlignment="1" applyProtection="1">
      <alignment horizontal="center"/>
      <protection hidden="1" locked="0"/>
    </xf>
    <xf numFmtId="0" fontId="4" fillId="4" borderId="0" xfId="0" applyFont="1" applyFill="1" applyBorder="1" applyAlignment="1" applyProtection="1">
      <alignment horizontal="left"/>
      <protection hidden="1" locked="0"/>
    </xf>
    <xf numFmtId="0" fontId="0" fillId="0" borderId="1" xfId="0" applyFont="1" applyBorder="1" applyAlignment="1" applyProtection="1">
      <alignment horizontal="left" vertical="top" wrapText="1"/>
      <protection hidden="1"/>
    </xf>
    <xf numFmtId="0" fontId="0" fillId="0" borderId="2" xfId="0" applyFont="1" applyBorder="1" applyAlignment="1" applyProtection="1">
      <alignment horizontal="left" vertical="top" wrapText="1"/>
      <protection hidden="1"/>
    </xf>
    <xf numFmtId="0" fontId="0" fillId="0" borderId="3" xfId="0" applyFont="1" applyBorder="1" applyAlignment="1" applyProtection="1">
      <alignment horizontal="left" vertical="top" wrapText="1"/>
      <protection hidden="1"/>
    </xf>
    <xf numFmtId="0" fontId="0" fillId="0" borderId="4" xfId="0" applyFont="1" applyBorder="1" applyAlignment="1" applyProtection="1">
      <alignment horizontal="left" vertical="top" wrapText="1"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0" fillId="0" borderId="5" xfId="0" applyFont="1" applyBorder="1" applyAlignment="1" applyProtection="1">
      <alignment horizontal="left" vertical="top" wrapText="1"/>
      <protection hidden="1"/>
    </xf>
    <xf numFmtId="0" fontId="0" fillId="0" borderId="6" xfId="0" applyFont="1" applyBorder="1" applyAlignment="1" applyProtection="1">
      <alignment horizontal="left" vertical="top" wrapText="1"/>
      <protection hidden="1"/>
    </xf>
    <xf numFmtId="0" fontId="0" fillId="0" borderId="7" xfId="0" applyFont="1" applyBorder="1" applyAlignment="1" applyProtection="1">
      <alignment horizontal="left" vertical="top" wrapText="1"/>
      <protection hidden="1"/>
    </xf>
    <xf numFmtId="0" fontId="0" fillId="0" borderId="8" xfId="0" applyFont="1" applyBorder="1" applyAlignment="1" applyProtection="1">
      <alignment horizontal="left" vertical="top" wrapText="1"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utek.de" TargetMode="External" /><Relationship Id="rId2" Type="http://schemas.openxmlformats.org/officeDocument/2006/relationships/hyperlink" Target="http://www.utek.de/" TargetMode="External" /><Relationship Id="rId3" Type="http://schemas.openxmlformats.org/officeDocument/2006/relationships/oleObject" Target="../embeddings/oleObject_0_0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GridLines="0" tabSelected="1" workbookViewId="0" topLeftCell="A20">
      <selection activeCell="C26" sqref="C26"/>
    </sheetView>
  </sheetViews>
  <sheetFormatPr defaultColWidth="11.421875" defaultRowHeight="12.75"/>
  <cols>
    <col min="1" max="1" width="39.8515625" style="20" customWidth="1"/>
    <col min="2" max="2" width="13.421875" style="20" customWidth="1"/>
    <col min="3" max="3" width="14.28125" style="20" customWidth="1"/>
    <col min="4" max="4" width="14.8515625" style="20" customWidth="1"/>
    <col min="5" max="5" width="19.8515625" style="20" customWidth="1"/>
    <col min="6" max="6" width="15.421875" style="20" customWidth="1"/>
    <col min="7" max="16384" width="11.421875" style="20" customWidth="1"/>
  </cols>
  <sheetData>
    <row r="1" spans="1:5" s="1" customFormat="1" ht="15" customHeight="1">
      <c r="A1" s="45" t="s">
        <v>41</v>
      </c>
      <c r="B1" s="46"/>
      <c r="C1" s="46"/>
      <c r="D1" s="46"/>
      <c r="E1" s="47"/>
    </row>
    <row r="2" spans="1:5" s="1" customFormat="1" ht="15" customHeight="1">
      <c r="A2" s="48" t="s">
        <v>42</v>
      </c>
      <c r="B2" s="49"/>
      <c r="C2" s="49"/>
      <c r="D2" s="49"/>
      <c r="E2" s="50"/>
    </row>
    <row r="3" spans="1:5" s="1" customFormat="1" ht="15" customHeight="1">
      <c r="A3" s="48" t="s">
        <v>45</v>
      </c>
      <c r="B3" s="49"/>
      <c r="C3" s="49"/>
      <c r="D3" s="49"/>
      <c r="E3" s="50"/>
    </row>
    <row r="4" spans="1:5" s="1" customFormat="1" ht="15.75" customHeight="1" thickBot="1">
      <c r="A4" s="51" t="s">
        <v>43</v>
      </c>
      <c r="B4" s="52"/>
      <c r="C4" s="52"/>
      <c r="D4" s="52"/>
      <c r="E4" s="53"/>
    </row>
    <row r="5" spans="1:19" s="1" customFormat="1" ht="15">
      <c r="A5" s="8"/>
      <c r="B5" s="8"/>
      <c r="I5" s="9"/>
      <c r="P5" s="3"/>
      <c r="S5" s="3"/>
    </row>
    <row r="6" spans="1:19" s="1" customFormat="1" ht="15">
      <c r="A6" s="8"/>
      <c r="B6" s="4" t="s">
        <v>30</v>
      </c>
      <c r="C6" s="2"/>
      <c r="D6" s="2"/>
      <c r="E6" s="2"/>
      <c r="F6" s="2"/>
      <c r="G6" s="2"/>
      <c r="H6" s="2"/>
      <c r="I6" s="9"/>
      <c r="P6" s="3"/>
      <c r="S6" s="3"/>
    </row>
    <row r="7" spans="1:19" s="1" customFormat="1" ht="18" customHeight="1">
      <c r="A7" s="4"/>
      <c r="B7" s="2"/>
      <c r="C7" s="2"/>
      <c r="D7" s="2"/>
      <c r="E7" s="2"/>
      <c r="F7" s="2"/>
      <c r="G7" s="2"/>
      <c r="H7" s="2"/>
      <c r="I7" s="9"/>
      <c r="P7" s="3"/>
      <c r="S7" s="3"/>
    </row>
    <row r="8" spans="1:19" s="1" customFormat="1" ht="13.5" customHeight="1">
      <c r="A8" s="6" t="s">
        <v>44</v>
      </c>
      <c r="B8" s="2"/>
      <c r="C8" s="2"/>
      <c r="D8" s="2"/>
      <c r="E8" s="2"/>
      <c r="F8" s="2"/>
      <c r="G8" s="2"/>
      <c r="H8" s="2"/>
      <c r="I8" s="9"/>
      <c r="P8" s="3"/>
      <c r="S8" s="3"/>
    </row>
    <row r="9" spans="1:19" s="1" customFormat="1" ht="13.5" customHeight="1">
      <c r="A9" s="6" t="s">
        <v>33</v>
      </c>
      <c r="B9" s="8"/>
      <c r="I9" s="9"/>
      <c r="P9" s="3"/>
      <c r="S9" s="3"/>
    </row>
    <row r="10" spans="1:19" s="1" customFormat="1" ht="13.5" customHeight="1">
      <c r="A10" s="5" t="s">
        <v>34</v>
      </c>
      <c r="B10" s="2"/>
      <c r="C10" s="2"/>
      <c r="D10" s="2"/>
      <c r="E10" s="2"/>
      <c r="F10" s="2"/>
      <c r="G10" s="2"/>
      <c r="H10" s="2"/>
      <c r="I10" s="9"/>
      <c r="P10" s="3"/>
      <c r="S10" s="3"/>
    </row>
    <row r="11" spans="1:19" s="1" customFormat="1" ht="13.5" customHeight="1">
      <c r="A11" s="6" t="s">
        <v>35</v>
      </c>
      <c r="B11" s="2"/>
      <c r="C11" s="2"/>
      <c r="D11" s="2"/>
      <c r="E11" s="2"/>
      <c r="F11" s="2"/>
      <c r="G11" s="2"/>
      <c r="H11" s="2"/>
      <c r="I11" s="9"/>
      <c r="P11" s="3"/>
      <c r="S11" s="3"/>
    </row>
    <row r="12" spans="1:19" s="1" customFormat="1" ht="13.5" customHeight="1">
      <c r="A12" s="5" t="s">
        <v>36</v>
      </c>
      <c r="B12" s="2"/>
      <c r="C12" s="2"/>
      <c r="D12" s="2"/>
      <c r="E12" s="2"/>
      <c r="F12" s="2"/>
      <c r="G12" s="2"/>
      <c r="H12" s="2"/>
      <c r="I12" s="9"/>
      <c r="P12" s="3"/>
      <c r="S12" s="3"/>
    </row>
    <row r="13" spans="1:19" s="1" customFormat="1" ht="15" customHeight="1">
      <c r="A13" s="13" t="s">
        <v>37</v>
      </c>
      <c r="B13" s="7"/>
      <c r="C13" s="2"/>
      <c r="D13" s="2"/>
      <c r="E13" s="2"/>
      <c r="F13" s="2"/>
      <c r="G13" s="2"/>
      <c r="H13" s="2"/>
      <c r="I13" s="9"/>
      <c r="P13" s="3"/>
      <c r="S13" s="3"/>
    </row>
    <row r="14" spans="1:19" s="1" customFormat="1" ht="17.25" customHeight="1">
      <c r="A14" s="12" t="s">
        <v>38</v>
      </c>
      <c r="B14" s="7"/>
      <c r="C14" s="2"/>
      <c r="D14" s="2"/>
      <c r="E14" s="2"/>
      <c r="F14" s="2"/>
      <c r="G14" s="2"/>
      <c r="H14" s="2"/>
      <c r="I14" s="9"/>
      <c r="P14" s="3"/>
      <c r="S14" s="3"/>
    </row>
    <row r="15" spans="1:19" s="1" customFormat="1" ht="18">
      <c r="A15" s="14" t="s">
        <v>39</v>
      </c>
      <c r="D15" s="15"/>
      <c r="I15" s="9"/>
      <c r="P15" s="3"/>
      <c r="S15" s="3"/>
    </row>
    <row r="16" spans="1:19" s="1" customFormat="1" ht="18">
      <c r="A16" s="14" t="s">
        <v>40</v>
      </c>
      <c r="D16" s="15"/>
      <c r="I16" s="9"/>
      <c r="P16" s="3"/>
      <c r="S16" s="3"/>
    </row>
    <row r="17" spans="1:5" ht="15.75">
      <c r="A17" s="16">
        <f>IF(OR($C$49="",$C$21="",$C$26=""),"Überprüfen Sie Ihre Eingaben!","")</f>
      </c>
      <c r="B17" s="17"/>
      <c r="C17" s="18" t="s">
        <v>24</v>
      </c>
      <c r="D17" s="16">
        <f>IF(OR(C$19="",C$21="",C$22=""),"sind unvollständig!","")</f>
      </c>
      <c r="E17" s="19"/>
    </row>
    <row r="18" spans="1:5" ht="15">
      <c r="A18" s="8" t="s">
        <v>0</v>
      </c>
      <c r="B18" s="1" t="s">
        <v>12</v>
      </c>
      <c r="C18" s="44" t="s">
        <v>2</v>
      </c>
      <c r="D18" s="44"/>
      <c r="E18" s="1"/>
    </row>
    <row r="19" spans="1:5" ht="15">
      <c r="A19" s="8" t="s">
        <v>13</v>
      </c>
      <c r="B19" s="9" t="s">
        <v>14</v>
      </c>
      <c r="C19" s="38">
        <v>10</v>
      </c>
      <c r="D19" s="21">
        <f>IF(OR($C19="",$C19=0),"Dieser Wert ist erforderlich!",IF($C19&lt;0,"nur positive Werte!",""))</f>
      </c>
      <c r="E19" s="1"/>
    </row>
    <row r="20" spans="1:5" ht="19.5">
      <c r="A20" s="8" t="s">
        <v>10</v>
      </c>
      <c r="B20" s="1" t="s">
        <v>15</v>
      </c>
      <c r="C20" s="39">
        <v>20</v>
      </c>
      <c r="D20" s="21"/>
      <c r="E20" s="1"/>
    </row>
    <row r="21" spans="1:5" ht="15.75">
      <c r="A21" s="8" t="s">
        <v>16</v>
      </c>
      <c r="B21" s="22" t="s">
        <v>4</v>
      </c>
      <c r="C21" s="39">
        <v>997</v>
      </c>
      <c r="D21" s="21">
        <f>IF(OR($C21="",$C21=0),"Dieser Wert ist erforderlich!",IF($C21&lt;0,"nur positive Werte!",""))</f>
      </c>
      <c r="E21" s="1"/>
    </row>
    <row r="22" spans="1:5" ht="15.75">
      <c r="A22" s="8" t="s">
        <v>74</v>
      </c>
      <c r="B22" s="22" t="s">
        <v>46</v>
      </c>
      <c r="C22" s="40">
        <v>1E-06</v>
      </c>
      <c r="D22" s="21">
        <f>IF(OR($C22="",$C22=0),"Dieser Wert ist erforderlich!",IF($C22&lt;0,"nur positive Werte!",""))</f>
      </c>
      <c r="E22" s="1"/>
    </row>
    <row r="23" spans="1:5" ht="15.75">
      <c r="A23" s="23"/>
      <c r="B23" s="17"/>
      <c r="C23" s="18" t="s">
        <v>25</v>
      </c>
      <c r="D23" s="16">
        <f>IF(OR(C$25="",C$26=""),"sind unvollständig!","")</f>
      </c>
      <c r="E23" s="19"/>
    </row>
    <row r="24" spans="1:5" ht="15">
      <c r="A24" s="8" t="s">
        <v>47</v>
      </c>
      <c r="B24" s="1" t="s">
        <v>12</v>
      </c>
      <c r="C24" s="44" t="s">
        <v>48</v>
      </c>
      <c r="D24" s="44"/>
      <c r="E24" s="1"/>
    </row>
    <row r="25" spans="1:5" ht="19.5">
      <c r="A25" s="8" t="s">
        <v>1</v>
      </c>
      <c r="B25" s="1" t="s">
        <v>9</v>
      </c>
      <c r="C25" s="39">
        <v>50</v>
      </c>
      <c r="D25" s="21">
        <f>IF(OR($C25="",$C25=0),"Dieser Wert ist erforderlich!",IF($C25&lt;0,"nur positive Werte!",""))</f>
      </c>
      <c r="E25" s="1"/>
    </row>
    <row r="26" spans="1:5" ht="15">
      <c r="A26" s="8" t="s">
        <v>17</v>
      </c>
      <c r="B26" s="1" t="s">
        <v>6</v>
      </c>
      <c r="C26" s="39">
        <v>10</v>
      </c>
      <c r="D26" s="21">
        <f>IF(OR($C26="",$C26=0),"Dieser Wert ist erforderlich!",IF($C26&lt;0,"nur positive Werte!",""))</f>
      </c>
      <c r="E26" s="1"/>
    </row>
    <row r="27" spans="1:5" ht="15">
      <c r="A27" s="24" t="s">
        <v>72</v>
      </c>
      <c r="B27" s="25" t="s">
        <v>49</v>
      </c>
      <c r="C27" s="41">
        <v>0.05</v>
      </c>
      <c r="D27" s="21">
        <f>IF(OR($C27="",$C27=0),"Rohr gilt als glatt!",IF($C27&lt;0,"nur positive Werte!",""))</f>
      </c>
      <c r="E27" s="1"/>
    </row>
    <row r="28" spans="1:5" ht="15.75">
      <c r="A28" s="23"/>
      <c r="B28" s="17"/>
      <c r="C28" s="18" t="s">
        <v>26</v>
      </c>
      <c r="D28" s="19"/>
      <c r="E28" s="19"/>
    </row>
    <row r="29" spans="1:5" ht="15.75">
      <c r="A29" s="26" t="s">
        <v>18</v>
      </c>
      <c r="B29" s="26" t="s">
        <v>50</v>
      </c>
      <c r="C29" s="26" t="s">
        <v>51</v>
      </c>
      <c r="D29" s="26" t="s">
        <v>19</v>
      </c>
      <c r="E29" s="1"/>
    </row>
    <row r="30" spans="1:5" ht="15">
      <c r="A30" s="42" t="s">
        <v>52</v>
      </c>
      <c r="B30" s="43">
        <v>1</v>
      </c>
      <c r="C30" s="42">
        <v>1</v>
      </c>
      <c r="D30" s="27">
        <f>IF(OR($B30="",$B30&lt;=0,$C30="",$C30&lt;=0),"",$B30*$C30)</f>
        <v>1</v>
      </c>
      <c r="E30" s="21">
        <f>IF(OR($B30&lt;0,$C30&lt;0),"nur positive Werte!","")</f>
      </c>
    </row>
    <row r="31" spans="1:5" ht="15">
      <c r="A31" s="42" t="s">
        <v>53</v>
      </c>
      <c r="B31" s="43">
        <v>4.8</v>
      </c>
      <c r="C31" s="42">
        <v>2</v>
      </c>
      <c r="D31" s="27">
        <f aca="true" t="shared" si="0" ref="D31:D37">IF(OR($B31="",$B31&lt;=0,$C31="",$C31&lt;=0),"",$B31*$C31)</f>
        <v>9.6</v>
      </c>
      <c r="E31" s="21">
        <f aca="true" t="shared" si="1" ref="E31:E37">IF(OR($B31&lt;0,$C31&lt;0),"nur positive Werte!","")</f>
      </c>
    </row>
    <row r="32" spans="1:5" ht="15">
      <c r="A32" s="42" t="s">
        <v>54</v>
      </c>
      <c r="B32" s="43">
        <v>3</v>
      </c>
      <c r="C32" s="42">
        <v>1</v>
      </c>
      <c r="D32" s="27">
        <f t="shared" si="0"/>
        <v>3</v>
      </c>
      <c r="E32" s="21">
        <f t="shared" si="1"/>
      </c>
    </row>
    <row r="33" spans="1:5" ht="15">
      <c r="A33" s="42" t="s">
        <v>55</v>
      </c>
      <c r="B33" s="43">
        <v>1</v>
      </c>
      <c r="C33" s="42">
        <v>1</v>
      </c>
      <c r="D33" s="27">
        <f t="shared" si="0"/>
        <v>1</v>
      </c>
      <c r="E33" s="21">
        <f t="shared" si="1"/>
      </c>
    </row>
    <row r="34" spans="1:5" ht="15">
      <c r="A34" s="42" t="s">
        <v>56</v>
      </c>
      <c r="B34" s="43">
        <v>0.2</v>
      </c>
      <c r="C34" s="42">
        <v>5</v>
      </c>
      <c r="D34" s="27">
        <f t="shared" si="0"/>
        <v>1</v>
      </c>
      <c r="E34" s="21">
        <f t="shared" si="1"/>
      </c>
    </row>
    <row r="35" spans="1:5" ht="15">
      <c r="A35" s="42" t="s">
        <v>57</v>
      </c>
      <c r="B35" s="43">
        <v>10</v>
      </c>
      <c r="C35" s="42">
        <v>1</v>
      </c>
      <c r="D35" s="27">
        <f t="shared" si="0"/>
        <v>10</v>
      </c>
      <c r="E35" s="21">
        <f t="shared" si="1"/>
      </c>
    </row>
    <row r="36" spans="1:5" ht="15">
      <c r="A36" s="42" t="s">
        <v>58</v>
      </c>
      <c r="B36" s="43">
        <v>1.5</v>
      </c>
      <c r="C36" s="42">
        <v>1</v>
      </c>
      <c r="D36" s="27">
        <f t="shared" si="0"/>
        <v>1.5</v>
      </c>
      <c r="E36" s="21">
        <f t="shared" si="1"/>
      </c>
    </row>
    <row r="37" spans="1:5" ht="15">
      <c r="A37" s="42" t="s">
        <v>59</v>
      </c>
      <c r="B37" s="43">
        <v>1</v>
      </c>
      <c r="C37" s="42">
        <v>1</v>
      </c>
      <c r="D37" s="27">
        <f t="shared" si="0"/>
        <v>1</v>
      </c>
      <c r="E37" s="21">
        <f t="shared" si="1"/>
      </c>
    </row>
    <row r="38" spans="1:5" ht="15.75">
      <c r="A38" s="23"/>
      <c r="B38" s="17" t="s">
        <v>20</v>
      </c>
      <c r="C38" s="17"/>
      <c r="D38" s="19"/>
      <c r="E38" s="19"/>
    </row>
    <row r="39" spans="1:5" ht="15">
      <c r="A39" s="26" t="s">
        <v>73</v>
      </c>
      <c r="B39" s="1" t="s">
        <v>5</v>
      </c>
      <c r="C39" s="27">
        <f>IF(OR(C$19="",C$19&lt;=0,C$25="",C$25&lt;=0),"",C$19/(3.14/4*(C$25/1000)^2)*1/3600)</f>
        <v>1.4154281670205235</v>
      </c>
      <c r="D39" s="1"/>
      <c r="E39" s="1"/>
    </row>
    <row r="40" spans="1:5" ht="15">
      <c r="A40" s="28" t="s">
        <v>11</v>
      </c>
      <c r="B40" s="1" t="s">
        <v>3</v>
      </c>
      <c r="C40" s="29">
        <f>IF(OR(C$22&lt;=0,C$22="",$C$25&lt;=0,C$25="",C$39=""),"",C$39*(C$25/1000)/C$22)</f>
        <v>70771.40835102618</v>
      </c>
      <c r="D40" s="30" t="str">
        <f>IF(C$40="","",CONCATENATE("Die Strömung ist ",IF(C$40&lt;=2320,"laminar.","turbulent.")))</f>
        <v>Die Strömung ist turbulent.</v>
      </c>
      <c r="E40" s="1"/>
    </row>
    <row r="41" spans="1:5" ht="15">
      <c r="A41" s="28" t="s">
        <v>60</v>
      </c>
      <c r="B41" s="1" t="s">
        <v>61</v>
      </c>
      <c r="C41" s="31">
        <f>IF(OR(C$25="",C$25&lt;=0,C$27="",$C$27&lt;=0),"",C$27/C$25)</f>
        <v>0.001</v>
      </c>
      <c r="D41" s="30" t="str">
        <f>IF(OR(C$40="",C$41=""),"",CONCATENATE("Das Rohr ist hydraulisch ",IF(C$40*C$41&lt;65,"glatt.","rauh.")))</f>
        <v>Das Rohr ist hydraulisch rauh.</v>
      </c>
      <c r="E41" s="1"/>
    </row>
    <row r="42" spans="1:6" ht="15">
      <c r="A42" s="28" t="s">
        <v>62</v>
      </c>
      <c r="B42" s="1" t="s">
        <v>7</v>
      </c>
      <c r="C42" s="32">
        <f>IF(OR(C$25="",C$25&lt;=0,C$26="",C$26&lt;=0),"",C$26/(C$25/1000))</f>
        <v>200</v>
      </c>
      <c r="D42" s="1"/>
      <c r="E42" s="1"/>
      <c r="F42" s="33"/>
    </row>
    <row r="43" spans="1:4" ht="15.75">
      <c r="A43" s="26" t="s">
        <v>32</v>
      </c>
      <c r="B43" s="22" t="s">
        <v>63</v>
      </c>
      <c r="C43" s="27">
        <f>SUM($D30:$D37)</f>
        <v>28.1</v>
      </c>
      <c r="D43" s="1"/>
    </row>
    <row r="44" spans="1:4" ht="15.75">
      <c r="A44" s="34" t="str">
        <f>CONCATENATE("Reibungskoeffizient ",IF(C$40&lt;=2320,"(Hagen-Poiseuille)","(Colebrook-White)"))</f>
        <v>Reibungskoeffizient (Colebrook-White)</v>
      </c>
      <c r="B44" s="22" t="s">
        <v>31</v>
      </c>
      <c r="C44" s="35">
        <f>IF(C$40="","",IF(C$40&lt;=2320,64/C$40,1/C$47^2))</f>
        <v>0.022984431056492286</v>
      </c>
      <c r="D44" s="1"/>
    </row>
    <row r="45" spans="1:3" ht="15" hidden="1">
      <c r="A45" s="34" t="s">
        <v>64</v>
      </c>
      <c r="B45" s="1" t="s">
        <v>65</v>
      </c>
      <c r="C45" s="31">
        <f>IF($C$40="",1,(2.51*$C$47/$C$40))</f>
        <v>0.00023393704747158017</v>
      </c>
    </row>
    <row r="46" spans="1:3" ht="15" hidden="1">
      <c r="A46" s="34" t="s">
        <v>66</v>
      </c>
      <c r="B46" s="1" t="s">
        <v>67</v>
      </c>
      <c r="C46" s="31">
        <f>IF($C$41="",0,$C$41/3.71)</f>
        <v>0.00026954177897574127</v>
      </c>
    </row>
    <row r="47" spans="1:3" ht="15.75" hidden="1">
      <c r="A47" s="34" t="s">
        <v>68</v>
      </c>
      <c r="B47" s="8" t="s">
        <v>69</v>
      </c>
      <c r="C47" s="35">
        <f>-2*LOG(SUM(C$45:C$46))</f>
        <v>6.596037577531333</v>
      </c>
    </row>
    <row r="48" spans="1:5" ht="15.75">
      <c r="A48" s="23"/>
      <c r="B48" s="17" t="s">
        <v>70</v>
      </c>
      <c r="C48" s="17"/>
      <c r="D48" s="19"/>
      <c r="E48" s="19"/>
    </row>
    <row r="49" spans="1:5" ht="15.75">
      <c r="A49" s="34" t="s">
        <v>8</v>
      </c>
      <c r="B49" s="36" t="s">
        <v>21</v>
      </c>
      <c r="C49" s="29">
        <f>IF(OR(C$39="",C$39&lt;=0,C$42="",C$42&lt;=0,C$44="",C$44&lt;=0,C$21="",C$21&lt;=0),"",C$21/2*C$39^2*(C$42*C$44+C$43))</f>
        <v>32654.814887604247</v>
      </c>
      <c r="D49" s="1"/>
      <c r="E49" s="1"/>
    </row>
    <row r="50" spans="1:5" ht="15.75">
      <c r="A50" s="34" t="s">
        <v>8</v>
      </c>
      <c r="B50" s="22" t="s">
        <v>22</v>
      </c>
      <c r="C50" s="32">
        <f>IF(C$49="","",C$49/100)</f>
        <v>326.5481488760425</v>
      </c>
      <c r="D50" s="1"/>
      <c r="E50" s="1"/>
    </row>
    <row r="51" spans="1:5" ht="15.75">
      <c r="A51" s="34" t="s">
        <v>8</v>
      </c>
      <c r="B51" s="22" t="s">
        <v>23</v>
      </c>
      <c r="C51" s="37">
        <f>IF(C$49="","",C$49/100000)</f>
        <v>0.32654814887604244</v>
      </c>
      <c r="D51" s="1"/>
      <c r="E51" s="1"/>
    </row>
    <row r="52" spans="1:19" s="1" customFormat="1" ht="15">
      <c r="A52" s="10" t="s">
        <v>27</v>
      </c>
      <c r="B52" s="11"/>
      <c r="C52" s="2"/>
      <c r="D52" s="2"/>
      <c r="E52" s="2"/>
      <c r="F52" s="2"/>
      <c r="G52" s="2"/>
      <c r="H52" s="2"/>
      <c r="I52" s="9"/>
      <c r="P52" s="3"/>
      <c r="S52" s="3"/>
    </row>
    <row r="53" spans="1:19" s="1" customFormat="1" ht="15">
      <c r="A53" s="11" t="s">
        <v>28</v>
      </c>
      <c r="B53" s="8"/>
      <c r="C53" s="2"/>
      <c r="D53" s="2"/>
      <c r="E53" s="2"/>
      <c r="F53" s="2"/>
      <c r="G53" s="2"/>
      <c r="H53" s="2"/>
      <c r="I53" s="9"/>
      <c r="P53" s="3"/>
      <c r="S53" s="3"/>
    </row>
    <row r="54" spans="1:19" s="1" customFormat="1" ht="15">
      <c r="A54" s="11" t="s">
        <v>29</v>
      </c>
      <c r="B54" s="8"/>
      <c r="C54" s="2"/>
      <c r="D54" s="2"/>
      <c r="E54" s="2"/>
      <c r="F54" s="2"/>
      <c r="G54" s="2"/>
      <c r="H54" s="2"/>
      <c r="I54" s="9"/>
      <c r="P54" s="3"/>
      <c r="S54" s="3"/>
    </row>
    <row r="55" ht="15" customHeight="1">
      <c r="A55" s="11" t="s">
        <v>71</v>
      </c>
    </row>
  </sheetData>
  <sheetProtection password="C881" sheet="1" objects="1" scenarios="1"/>
  <mergeCells count="6">
    <mergeCell ref="C18:D18"/>
    <mergeCell ref="C24:D24"/>
    <mergeCell ref="A1:E1"/>
    <mergeCell ref="A2:E2"/>
    <mergeCell ref="A3:E3"/>
    <mergeCell ref="A4:E4"/>
  </mergeCells>
  <hyperlinks>
    <hyperlink ref="A14" r:id="rId1" display="mailto:info@utek.de"/>
    <hyperlink ref="A13" r:id="rId2" display="http://www.utek.de/"/>
  </hyperlinks>
  <printOptions horizontalCentered="1" verticalCentered="1"/>
  <pageMargins left="0.7874015748031497" right="0.11811023622047245" top="0.984251968503937" bottom="0.984251968503937" header="0.5118110236220472" footer="0.5118110236220472"/>
  <pageSetup fitToHeight="1" fitToWidth="1" horizontalDpi="300" verticalDpi="300" orientation="portrait" paperSize="9" scale="89" r:id="rId5"/>
  <headerFooter alignWithMargins="0">
    <oddHeader>&amp;C&amp;14&amp;F</oddHeader>
    <oddFooter>&amp;C&amp;P/&amp;N&amp;R&amp;D</oddFooter>
  </headerFooter>
  <colBreaks count="1" manualBreakCount="1">
    <brk id="4" max="65535" man="1"/>
  </colBreaks>
  <legacyDrawing r:id="rId4"/>
  <oleObjects>
    <oleObject progId="Word.Document.8" shapeId="28975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UTEK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Kolesch</dc:creator>
  <cp:keywords/>
  <dc:description/>
  <cp:lastModifiedBy>Kolesch</cp:lastModifiedBy>
  <cp:lastPrinted>2002-04-26T09:52:44Z</cp:lastPrinted>
  <dcterms:created xsi:type="dcterms:W3CDTF">1999-10-21T14:56:05Z</dcterms:created>
  <dcterms:modified xsi:type="dcterms:W3CDTF">2000-09-21T15:01:40Z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